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13_ncr:1_{DF7DC355-A7E8-476D-9737-D8946180BF9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receiptsandpayment!$A$2:$AO$138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receiptsandpayment!$A$2:$N$153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S69" i="9" l="1"/>
  <c r="AQ107" i="7"/>
  <c r="O18" i="6" s="1"/>
  <c r="AP107" i="7"/>
  <c r="O17" i="6" s="1"/>
  <c r="R69" i="9" l="1"/>
  <c r="AQ105" i="7"/>
  <c r="N18" i="6" s="1"/>
  <c r="AP105" i="7"/>
  <c r="N17" i="6" s="1"/>
  <c r="Q69" i="9" l="1"/>
  <c r="AQ96" i="7"/>
  <c r="M18" i="6" s="1"/>
  <c r="AP96" i="7"/>
  <c r="M17" i="6" s="1"/>
  <c r="P69" i="9"/>
  <c r="AQ92" i="7"/>
  <c r="L18" i="6" s="1"/>
  <c r="AP92" i="7"/>
  <c r="L17" i="6" s="1"/>
  <c r="O69" i="9"/>
  <c r="O55" i="9"/>
  <c r="AQ78" i="7"/>
  <c r="K18" i="6" s="1"/>
  <c r="AP78" i="7"/>
  <c r="K17" i="6" s="1"/>
  <c r="N69" i="9"/>
  <c r="AB151" i="7"/>
  <c r="AQ74" i="7"/>
  <c r="J18" i="6" s="1"/>
  <c r="AP74" i="7"/>
  <c r="J17" i="6" s="1"/>
  <c r="M69" i="9"/>
  <c r="AQ59" i="7"/>
  <c r="I18" i="6" s="1"/>
  <c r="AP59" i="7"/>
  <c r="I17" i="6" s="1"/>
  <c r="L69" i="9"/>
  <c r="AQ54" i="7"/>
  <c r="H18" i="6" s="1"/>
  <c r="AP54" i="7"/>
  <c r="H17" i="6" s="1"/>
  <c r="H151" i="7"/>
  <c r="I151" i="7"/>
  <c r="J151" i="7"/>
  <c r="K151" i="7"/>
  <c r="L151" i="7"/>
  <c r="M151" i="7"/>
  <c r="N151" i="7"/>
  <c r="O151" i="7"/>
  <c r="T25" i="9" s="1"/>
  <c r="P151" i="7"/>
  <c r="Q151" i="7"/>
  <c r="R151" i="7"/>
  <c r="S151" i="7"/>
  <c r="T151" i="7"/>
  <c r="U151" i="7"/>
  <c r="V151" i="7"/>
  <c r="W151" i="7"/>
  <c r="X151" i="7"/>
  <c r="Y151" i="7"/>
  <c r="Z151" i="7"/>
  <c r="AA151" i="7"/>
  <c r="AC151" i="7"/>
  <c r="AD151" i="7"/>
  <c r="AE151" i="7"/>
  <c r="AF151" i="7"/>
  <c r="AG151" i="7"/>
  <c r="AH151" i="7"/>
  <c r="AI151" i="7"/>
  <c r="AJ151" i="7"/>
  <c r="AK151" i="7"/>
  <c r="AL151" i="7"/>
  <c r="AM151" i="7"/>
  <c r="T52" i="9" s="1"/>
  <c r="AN151" i="7"/>
  <c r="AO151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T31" i="9"/>
  <c r="G151" i="7"/>
  <c r="U21" i="9" l="1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1" i="7"/>
  <c r="AP151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K57" i="9" l="1"/>
  <c r="T55" i="9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1" i="7"/>
  <c r="E152" i="7"/>
  <c r="F152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4" i="7"/>
  <c r="O19" i="6"/>
  <c r="F19" i="6"/>
  <c r="E19" i="6"/>
  <c r="R154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4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<sst xmlns="http://schemas.openxmlformats.org/spreadsheetml/2006/main" count="299" uniqueCount="220">
  <si>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</si>
  <si>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</si>
  <si>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</si>
  <si>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</si>
  <si>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</si>
  <si>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</si>
  <si>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</si>
  <si>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</si>
  <si>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</si>
  <si>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</si>
  <si>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</si>
  <si>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</si>
  <si>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</si>
  <si>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</si>
  <si>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</si>
  <si>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</si>
  <si>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</si>
  <si>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</si>
  <si>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</si>
  <si>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</si>
  <si>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</si>
  <si>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</si>
  <si>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</si>
  <si>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</si>
  <si>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</si>
  <si>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</si>
  <si>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</si>
  <si>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</si>
  <si>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</si>
  <si>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</si>
  <si>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</si>
  <si>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</si>
  <si>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</si>
  <si>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</si>
  <si>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</si>
  <si>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</si>
  <si>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</si>
  <si>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</si>
  <si>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</si>
  <si>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</si>
  <si>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</si>
  <si>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</si>
  <si>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</si>
  <si>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</si>
  <si>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</si>
  <si>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</si>
  <si>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</si>
  <si>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</si>
  <si>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</si>
  <si>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</si>
  <si>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</si>
  <si>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</si>
  <si>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</si>
  <si>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</si>
  <si>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</si>
  <si>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</si>
  <si>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</si>
  <si>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</si>
  <si>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</si>
  <si>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</si>
  <si>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</si>
  <si>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</si>
  <si>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</si>
  <si>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</si>
  <si>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</si>
  <si>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</si>
  <si>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</si>
  <si>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</si>
  <si>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</si>
  <si>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</si>
  <si>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</si>
  <si>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</si>
  <si>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</si>
  <si>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</si>
  <si>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</si>
  <si>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</si>
  <si>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</si>
  <si>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</si>
  <si>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</si>
  <si>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</si>
  <si>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</si>
  <si>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</si>
  <si>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</si>
  <si>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</si>
  <si>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</si>
  <si>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</si>
  <si>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</si>
  <si>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</si>
  <si>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</si>
  <si>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</si>
  <si>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</si>
  <si>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</si>
  <si>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</si>
  <si>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</si>
  <si>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</si>
  <si>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</si>
  <si>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</si>
  <si>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</si>
  <si>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</si>
  <si>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</si>
  <si>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</si>
  <si>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</si>
  <si>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</si>
  <si>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</si>
  <si>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</si>
  <si>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</si>
  <si>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</si>
  <si>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</si>
  <si>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</si>
  <si>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</si>
  <si>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</si>
  <si>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</si>
  <si>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</si>
  <si>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</si>
  <si>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</si>
  <si>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</si>
  <si>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</si>
  <si>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</si>
  <si>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</si>
  <si>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</si>
  <si>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</si>
  <si>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</si>
  <si>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</si>
  <si>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</si>
  <si>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</si>
  <si>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</si>
  <si>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</si>
  <si>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</si>
  <si>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</si>
  <si>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</si>
  <si>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</si>
  <si>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</si>
  <si>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</si>
  <si>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</si>
  <si>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</si>
  <si>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</si>
  <si>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</si>
  <si>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</si>
  <si>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</si>
  <si>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</si>
  <si>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</si>
  <si>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</si>
  <si>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</si>
  <si>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</si>
  <si>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</si>
  <si>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</si>
  <si>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</si>
  <si>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</si>
  <si>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</si>
  <si>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</si>
  <si>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</si>
  <si>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</si>
  <si>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</si>
  <si>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</si>
  <si>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</si>
  <si>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</si>
  <si>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</si>
  <si>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</si>
  <si>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</si>
  <si>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</si>
  <si>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</si>
  <si>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</si>
  <si>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</si>
  <si>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</si>
  <si>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</si>
  <si>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</si>
  <si>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</si>
  <si>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</si>
  <si>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</si>
  <si>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</si>
  <si>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</si>
  <si>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</si>
  <si>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</si>
  <si>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</si>
  <si>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</si>
  <si>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</si>
  <si>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</si>
  <si>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</si>
  <si>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</si>
  <si>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</si>
  <si>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</si>
  <si>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</si>
  <si>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</si>
  <si>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</si>
  <si>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</si>
  <si>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</si>
  <si>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</si>
  <si>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</si>
  <si>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</si>
  <si>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</si>
  <si>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</si>
  <si>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</si>
  <si>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</si>
  <si>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</si>
  <si>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</si>
  <si>
    <t>V Hope - Village Gates</t>
  </si>
  <si>
    <t>Oxford Oak Tree Surgery - Removal of Evergreen near Bus stop</t>
  </si>
  <si>
    <t>Groundwork Grant - Village Gates</t>
  </si>
  <si>
    <t>Richard Bard - Christmas Tree</t>
  </si>
  <si>
    <t>INV-0571</t>
  </si>
  <si>
    <t>Research Oxford - Village Plan</t>
  </si>
  <si>
    <t>INV-0049</t>
  </si>
  <si>
    <t>INV-17449</t>
  </si>
  <si>
    <t xml:space="preserve">Mexor - </t>
  </si>
  <si>
    <t>INV-2264</t>
  </si>
  <si>
    <t>INV - 103562</t>
  </si>
  <si>
    <t>F Morgan - Bulb Planting / Birboxes</t>
  </si>
  <si>
    <t>FPC Grant to SEWCIAL</t>
  </si>
  <si>
    <t>V Hope - Hard Copies of Village Plan</t>
  </si>
  <si>
    <t>ICO - Data Protection</t>
  </si>
  <si>
    <t>Ros Mackenzie - Tree Refreshments MP</t>
  </si>
  <si>
    <t>Ros Mackenzie - Tree Refreshments MW</t>
  </si>
  <si>
    <t>Tesco - Stationary</t>
  </si>
  <si>
    <t>F Morgan - Tulip Bulbs</t>
  </si>
  <si>
    <t>F Morgan - Tree removal</t>
  </si>
  <si>
    <t>OALC - Sub</t>
  </si>
  <si>
    <t>Fringford PCC - Graveyard Mowing contribution</t>
  </si>
  <si>
    <t>Defibrillator</t>
  </si>
  <si>
    <t>Oxford Duplication Service - Digital records for archive</t>
  </si>
  <si>
    <t>F Morgan - Playground Clearance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</si>
</sst>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19"/>
  <sheetViews>
    <sheetView zoomScale="80" zoomScaleNormal="80" workbookViewId="0">
      <pane xSplit="6" ySplit="8" topLeftCell="AA105" activePane="bottomRight" state="frozen"/>
      <selection pane="topRight" activeCell="G1" sqref="G1"/>
      <selection pane="bottomLeft" activeCell="A9" sqref="A9"/>
      <selection pane="bottomRight" activeCell="AE107" sqref="AE107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2" width="12.6328125" style="17" customWidth="1"/>
    <col min="13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56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56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56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56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56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56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56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56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56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56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56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56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56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56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56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56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56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56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56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56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>
        <v>45618</v>
      </c>
      <c r="B75" s="47" t="s">
        <v>197</v>
      </c>
      <c r="C75" s="49"/>
      <c r="D75" s="56"/>
      <c r="E75" s="191">
        <v>4965</v>
      </c>
      <c r="F75" s="252"/>
      <c r="G75" s="65"/>
      <c r="H75" s="65"/>
      <c r="I75" s="65"/>
      <c r="J75" s="65"/>
      <c r="K75" s="65">
        <v>4965</v>
      </c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>
        <v>45611</v>
      </c>
      <c r="B76" s="47" t="s">
        <v>195</v>
      </c>
      <c r="C76" s="49"/>
      <c r="D76" s="56"/>
      <c r="E76" s="61">
        <v>3380.4</v>
      </c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>
        <v>3380.4</v>
      </c>
      <c r="AO76" s="72"/>
      <c r="AP76" s="204"/>
      <c r="AQ76" s="205"/>
    </row>
    <row r="77" spans="1:43" ht="25.5" x14ac:dyDescent="0.3">
      <c r="A77" s="251">
        <v>45611</v>
      </c>
      <c r="B77" s="255" t="s">
        <v>196</v>
      </c>
      <c r="C77" s="49"/>
      <c r="D77" s="56"/>
      <c r="E77" s="61">
        <v>2040</v>
      </c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>
        <v>2040</v>
      </c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04"/>
      <c r="AQ77" s="205"/>
    </row>
    <row r="78" spans="1:43" x14ac:dyDescent="0.3">
      <c r="A78" s="251">
        <v>45614</v>
      </c>
      <c r="B78" s="47" t="s">
        <v>198</v>
      </c>
      <c r="C78" s="49" t="s">
        <v>199</v>
      </c>
      <c r="D78" s="56"/>
      <c r="E78" s="61">
        <v>159.6</v>
      </c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>
        <v>159.6</v>
      </c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04">
        <f>SUM(G75:N78)</f>
        <v>4965</v>
      </c>
      <c r="AQ78" s="205">
        <f>SUM(P75:AO78)</f>
        <v>5580</v>
      </c>
    </row>
    <row r="79" spans="1:43" x14ac:dyDescent="0.3">
      <c r="A79" s="251">
        <v>45993</v>
      </c>
      <c r="B79" s="47" t="s">
        <v>200</v>
      </c>
      <c r="C79" s="49" t="s">
        <v>201</v>
      </c>
      <c r="D79" s="56"/>
      <c r="E79" s="61">
        <v>1000</v>
      </c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>
        <v>1000</v>
      </c>
      <c r="AL79" s="72"/>
      <c r="AM79" s="72"/>
      <c r="AN79" s="72"/>
      <c r="AO79" s="72"/>
      <c r="AP79" s="254"/>
      <c r="AQ79" s="205"/>
    </row>
    <row r="80" spans="1:43" x14ac:dyDescent="0.3">
      <c r="A80" s="251">
        <v>45993</v>
      </c>
      <c r="B80" s="47" t="s">
        <v>84</v>
      </c>
      <c r="C80" s="49" t="s">
        <v>202</v>
      </c>
      <c r="D80" s="56"/>
      <c r="E80" s="61">
        <v>239.4</v>
      </c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>
        <v>239.4</v>
      </c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254"/>
      <c r="AQ80" s="205"/>
    </row>
    <row r="81" spans="1:43" x14ac:dyDescent="0.3">
      <c r="A81" s="251">
        <v>45993</v>
      </c>
      <c r="B81" s="47" t="s">
        <v>112</v>
      </c>
      <c r="C81" s="49"/>
      <c r="D81" s="56"/>
      <c r="E81" s="61">
        <v>79.400000000000006</v>
      </c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>
        <v>79.400000000000006</v>
      </c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>
        <v>45993</v>
      </c>
      <c r="B82" s="47" t="s">
        <v>166</v>
      </c>
      <c r="C82" s="49"/>
      <c r="D82" s="56"/>
      <c r="E82" s="61">
        <v>318.2</v>
      </c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>
        <v>318.2</v>
      </c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>
        <v>45993</v>
      </c>
      <c r="B83" s="47" t="s">
        <v>203</v>
      </c>
      <c r="C83" s="49" t="s">
        <v>204</v>
      </c>
      <c r="D83" s="56"/>
      <c r="E83" s="61">
        <v>872.4</v>
      </c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>
        <v>872.4</v>
      </c>
      <c r="AO83" s="72"/>
      <c r="AP83" s="12"/>
      <c r="AQ83" s="12"/>
    </row>
    <row r="84" spans="1:43" x14ac:dyDescent="0.3">
      <c r="A84" s="251">
        <v>45993</v>
      </c>
      <c r="B84" s="47" t="s">
        <v>157</v>
      </c>
      <c r="C84" s="49" t="s">
        <v>205</v>
      </c>
      <c r="D84" s="56"/>
      <c r="E84" s="61">
        <v>115</v>
      </c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>
        <v>115</v>
      </c>
      <c r="AL84" s="72"/>
      <c r="AM84" s="72"/>
      <c r="AN84" s="72"/>
      <c r="AO84" s="72"/>
      <c r="AP84" s="12"/>
      <c r="AQ84" s="12"/>
    </row>
    <row r="85" spans="1:43" x14ac:dyDescent="0.3">
      <c r="A85" s="251">
        <v>46000</v>
      </c>
      <c r="B85" s="47" t="s">
        <v>206</v>
      </c>
      <c r="C85" s="49"/>
      <c r="D85" s="56"/>
      <c r="E85" s="61">
        <v>200</v>
      </c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>
        <v>200</v>
      </c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>
        <v>46001</v>
      </c>
      <c r="B86" s="47" t="s">
        <v>207</v>
      </c>
      <c r="C86" s="49"/>
      <c r="D86" s="56"/>
      <c r="E86" s="61">
        <v>40</v>
      </c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>
        <v>40</v>
      </c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>
        <v>46002</v>
      </c>
      <c r="B87" s="47" t="s">
        <v>208</v>
      </c>
      <c r="C87" s="49"/>
      <c r="D87" s="56"/>
      <c r="E87" s="61">
        <v>444</v>
      </c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>
        <v>444</v>
      </c>
      <c r="AL87" s="72"/>
      <c r="AM87" s="72"/>
      <c r="AN87" s="72"/>
      <c r="AO87" s="72"/>
      <c r="AP87" s="12"/>
      <c r="AQ87" s="12"/>
    </row>
    <row r="88" spans="1:43" x14ac:dyDescent="0.3">
      <c r="A88" s="251">
        <v>46010</v>
      </c>
      <c r="B88" s="47" t="s">
        <v>209</v>
      </c>
      <c r="C88" s="49"/>
      <c r="D88" s="56"/>
      <c r="E88" s="61">
        <v>35</v>
      </c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>
        <v>35</v>
      </c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>
        <v>46011</v>
      </c>
      <c r="B89" s="47" t="s">
        <v>210</v>
      </c>
      <c r="C89" s="49"/>
      <c r="D89" s="56"/>
      <c r="E89" s="61">
        <v>17.899999999999999</v>
      </c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>
        <v>17.899999999999999</v>
      </c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>
        <v>46011</v>
      </c>
      <c r="B90" s="47" t="s">
        <v>211</v>
      </c>
      <c r="C90" s="49"/>
      <c r="D90" s="56"/>
      <c r="E90" s="61">
        <v>53.91</v>
      </c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>
        <v>53.91</v>
      </c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>
        <v>46021</v>
      </c>
      <c r="B91" s="47" t="s">
        <v>112</v>
      </c>
      <c r="C91" s="49"/>
      <c r="D91" s="56"/>
      <c r="E91" s="61">
        <v>59.2</v>
      </c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>
        <v>59.2</v>
      </c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>
        <v>46021</v>
      </c>
      <c r="B92" s="47" t="s">
        <v>166</v>
      </c>
      <c r="C92" s="49"/>
      <c r="D92" s="56"/>
      <c r="E92" s="61">
        <v>237.6</v>
      </c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>
        <v>237.6</v>
      </c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204">
        <f>SUM(G79:N92)</f>
        <v>0</v>
      </c>
      <c r="AQ92" s="205">
        <f>SUM(P79:AO92)</f>
        <v>3712.0099999999998</v>
      </c>
    </row>
    <row r="93" spans="1:43" x14ac:dyDescent="0.3">
      <c r="A93" s="251">
        <v>45680</v>
      </c>
      <c r="B93" s="47" t="s">
        <v>212</v>
      </c>
      <c r="C93" s="49"/>
      <c r="D93" s="56"/>
      <c r="E93" s="61">
        <v>25.3</v>
      </c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>
        <v>25.3</v>
      </c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12"/>
      <c r="AQ93" s="12"/>
    </row>
    <row r="94" spans="1:43" x14ac:dyDescent="0.3">
      <c r="A94" s="251">
        <v>45687</v>
      </c>
      <c r="B94" s="47" t="s">
        <v>166</v>
      </c>
      <c r="C94" s="49"/>
      <c r="D94" s="56"/>
      <c r="E94" s="61">
        <v>237.6</v>
      </c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253">
        <v>237.6</v>
      </c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72"/>
      <c r="AM94" s="72"/>
      <c r="AN94" s="72"/>
      <c r="AO94" s="72"/>
      <c r="AP94" s="204"/>
      <c r="AQ94" s="205"/>
    </row>
    <row r="95" spans="1:43" x14ac:dyDescent="0.3">
      <c r="A95" s="251">
        <v>45687</v>
      </c>
      <c r="B95" s="47" t="s">
        <v>112</v>
      </c>
      <c r="C95" s="49"/>
      <c r="D95" s="56"/>
      <c r="E95" s="61">
        <v>59.2</v>
      </c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>
        <v>59.2</v>
      </c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>
        <v>45687</v>
      </c>
      <c r="B96" s="47" t="s">
        <v>213</v>
      </c>
      <c r="C96" s="49"/>
      <c r="D96" s="56"/>
      <c r="E96" s="61">
        <v>50</v>
      </c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>
        <v>50</v>
      </c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04">
        <f>SUM(G93:N96)</f>
        <v>0</v>
      </c>
      <c r="AQ96" s="205">
        <f>SUM(P93:AO96)</f>
        <v>372.09999999999997</v>
      </c>
    </row>
    <row r="97" spans="1:43" x14ac:dyDescent="0.3">
      <c r="A97" s="251">
        <v>45691</v>
      </c>
      <c r="B97" s="47" t="s">
        <v>112</v>
      </c>
      <c r="C97" s="49"/>
      <c r="D97" s="56"/>
      <c r="E97" s="191">
        <v>13541.56</v>
      </c>
      <c r="F97" s="252"/>
      <c r="G97" s="65"/>
      <c r="H97" s="65"/>
      <c r="I97" s="65"/>
      <c r="J97" s="65"/>
      <c r="K97" s="65"/>
      <c r="L97" s="65">
        <v>13541.56</v>
      </c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>
        <v>45709</v>
      </c>
      <c r="B98" s="47" t="s">
        <v>214</v>
      </c>
      <c r="C98" s="49"/>
      <c r="D98" s="56"/>
      <c r="E98" s="61">
        <v>100</v>
      </c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>
        <v>100</v>
      </c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>
        <v>45709</v>
      </c>
      <c r="B99" s="255" t="s">
        <v>157</v>
      </c>
      <c r="C99" s="49"/>
      <c r="D99" s="56"/>
      <c r="E99" s="61">
        <v>115</v>
      </c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>
        <v>115</v>
      </c>
      <c r="AL99" s="71"/>
      <c r="AM99" s="71"/>
      <c r="AN99" s="71"/>
      <c r="AO99" s="71"/>
      <c r="AP99" s="254"/>
      <c r="AQ99" s="205"/>
    </row>
    <row r="100" spans="1:43" x14ac:dyDescent="0.3">
      <c r="A100" s="251">
        <v>45712</v>
      </c>
      <c r="B100" s="47" t="s">
        <v>218</v>
      </c>
      <c r="C100" s="49"/>
      <c r="D100" s="56"/>
      <c r="E100" s="61">
        <v>330.6</v>
      </c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>
        <v>330.6</v>
      </c>
      <c r="AL100" s="71"/>
      <c r="AM100" s="71"/>
      <c r="AN100" s="71"/>
      <c r="AO100" s="71"/>
      <c r="AP100" s="254"/>
      <c r="AQ100" s="205"/>
    </row>
    <row r="101" spans="1:43" x14ac:dyDescent="0.3">
      <c r="A101" s="251">
        <v>45716</v>
      </c>
      <c r="B101" s="47" t="s">
        <v>217</v>
      </c>
      <c r="C101" s="49"/>
      <c r="D101" s="56"/>
      <c r="E101" s="61">
        <v>1794</v>
      </c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>
        <v>1794</v>
      </c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>
        <v>45716</v>
      </c>
      <c r="B102" s="47" t="s">
        <v>216</v>
      </c>
      <c r="C102" s="49"/>
      <c r="D102" s="56"/>
      <c r="E102" s="61">
        <v>280</v>
      </c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>
        <v>280</v>
      </c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>
        <v>45716</v>
      </c>
      <c r="B103" s="47" t="s">
        <v>112</v>
      </c>
      <c r="C103" s="49"/>
      <c r="D103" s="56"/>
      <c r="E103" s="61">
        <v>59.2</v>
      </c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>
        <v>59.2</v>
      </c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>
        <v>45716</v>
      </c>
      <c r="B104" s="47" t="s">
        <v>215</v>
      </c>
      <c r="C104" s="49"/>
      <c r="D104" s="56"/>
      <c r="E104" s="61">
        <v>216</v>
      </c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>
        <v>216</v>
      </c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54"/>
      <c r="AQ104" s="205"/>
    </row>
    <row r="105" spans="1:43" x14ac:dyDescent="0.3">
      <c r="A105" s="251">
        <v>45716</v>
      </c>
      <c r="B105" s="47" t="s">
        <v>166</v>
      </c>
      <c r="C105" s="49"/>
      <c r="D105" s="56"/>
      <c r="E105" s="61">
        <v>237.6</v>
      </c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>
        <v>237.6</v>
      </c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04">
        <f>SUM(G97:N105)</f>
        <v>13541.56</v>
      </c>
      <c r="AQ105" s="205">
        <f>SUM(P97:AO105)</f>
        <v>3132.3999999999996</v>
      </c>
    </row>
    <row r="106" spans="1:43" x14ac:dyDescent="0.3">
      <c r="A106" s="251">
        <v>45727</v>
      </c>
      <c r="B106" s="47" t="s">
        <v>219</v>
      </c>
      <c r="C106" s="49"/>
      <c r="D106" s="56"/>
      <c r="E106" s="61">
        <v>300</v>
      </c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>
        <v>300</v>
      </c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>
        <v>45747</v>
      </c>
      <c r="B107" s="47" t="s">
        <v>157</v>
      </c>
      <c r="C107" s="49"/>
      <c r="D107" s="56"/>
      <c r="E107" s="61">
        <v>115</v>
      </c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>
        <v>115</v>
      </c>
      <c r="AL107" s="71"/>
      <c r="AM107" s="71"/>
      <c r="AN107" s="71"/>
      <c r="AO107" s="71"/>
      <c r="AP107" s="204">
        <f>SUM(G106:N107)</f>
        <v>0</v>
      </c>
      <c r="AQ107" s="205">
        <f>SUM(P106:AO107)</f>
        <v>415</v>
      </c>
    </row>
    <row r="108" spans="1:43" x14ac:dyDescent="0.3">
      <c r="A108" s="251"/>
      <c r="B108" s="47"/>
      <c r="C108" s="49"/>
      <c r="D108" s="56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56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12"/>
      <c r="AQ109" s="12"/>
    </row>
    <row r="110" spans="1:43" x14ac:dyDescent="0.3">
      <c r="A110" s="251"/>
      <c r="B110" s="47"/>
      <c r="C110" s="49"/>
      <c r="D110" s="56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254"/>
      <c r="AQ110" s="254"/>
    </row>
    <row r="111" spans="1:43" x14ac:dyDescent="0.3">
      <c r="A111" s="251"/>
      <c r="B111" s="47"/>
      <c r="C111" s="49"/>
      <c r="D111" s="56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254"/>
      <c r="AQ111" s="254"/>
    </row>
    <row r="112" spans="1:43" x14ac:dyDescent="0.3">
      <c r="A112" s="251"/>
      <c r="B112" s="47"/>
      <c r="C112" s="49"/>
      <c r="D112" s="56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56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56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04"/>
      <c r="AQ114" s="205"/>
    </row>
    <row r="115" spans="1:43" x14ac:dyDescent="0.3">
      <c r="A115" s="251"/>
      <c r="B115" s="47"/>
      <c r="C115" s="49"/>
      <c r="D115" s="56"/>
      <c r="E115" s="19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54"/>
      <c r="AQ115" s="242"/>
    </row>
    <row r="116" spans="1:43" x14ac:dyDescent="0.3">
      <c r="A116" s="251"/>
      <c r="B116" s="47"/>
      <c r="C116" s="49"/>
      <c r="D116" s="56"/>
      <c r="E116" s="19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54"/>
      <c r="AQ116" s="242"/>
    </row>
    <row r="117" spans="1:43" x14ac:dyDescent="0.3">
      <c r="A117" s="251"/>
      <c r="B117" s="47"/>
      <c r="C117" s="49"/>
      <c r="D117" s="56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56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56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56"/>
      <c r="E120" s="6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56"/>
      <c r="E121" s="6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56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56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56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56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56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56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56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56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54"/>
    </row>
    <row r="130" spans="1:43" x14ac:dyDescent="0.3">
      <c r="A130" s="251"/>
      <c r="B130" s="47"/>
      <c r="C130" s="49"/>
      <c r="D130" s="56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54"/>
    </row>
    <row r="131" spans="1:43" x14ac:dyDescent="0.3">
      <c r="A131" s="251"/>
      <c r="B131" s="47"/>
      <c r="C131" s="49"/>
      <c r="D131" s="56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56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56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04"/>
      <c r="AQ133" s="205"/>
    </row>
    <row r="134" spans="1:43" x14ac:dyDescent="0.3">
      <c r="A134" s="251"/>
      <c r="B134" s="47"/>
      <c r="C134" s="49"/>
      <c r="D134" s="56"/>
      <c r="E134" s="19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54"/>
      <c r="AQ134" s="242"/>
    </row>
    <row r="135" spans="1:43" x14ac:dyDescent="0.3">
      <c r="A135" s="251"/>
      <c r="B135" s="47"/>
      <c r="C135" s="49"/>
      <c r="D135" s="56"/>
      <c r="E135" s="6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54"/>
      <c r="AQ135" s="242"/>
    </row>
    <row r="136" spans="1:43" x14ac:dyDescent="0.3">
      <c r="A136" s="251"/>
      <c r="B136" s="47"/>
      <c r="C136" s="49"/>
      <c r="D136" s="56"/>
      <c r="E136" s="6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56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56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04"/>
      <c r="AQ138" s="205"/>
    </row>
    <row r="139" spans="1:43" x14ac:dyDescent="0.3">
      <c r="A139" s="251"/>
      <c r="B139" s="47"/>
      <c r="C139" s="49"/>
      <c r="D139" s="56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54"/>
      <c r="AQ139" s="242"/>
    </row>
    <row r="140" spans="1:43" x14ac:dyDescent="0.3">
      <c r="A140" s="251"/>
      <c r="B140" s="47"/>
      <c r="C140" s="49"/>
      <c r="D140" s="56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54"/>
      <c r="AQ140" s="242"/>
    </row>
    <row r="141" spans="1:43" x14ac:dyDescent="0.3">
      <c r="A141" s="251"/>
      <c r="B141" s="47"/>
      <c r="C141" s="49"/>
      <c r="D141" s="56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56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56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56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56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56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56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56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56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54"/>
    </row>
    <row r="150" spans="1:260" x14ac:dyDescent="0.3">
      <c r="A150" s="251"/>
      <c r="B150" s="47"/>
      <c r="C150" s="49"/>
      <c r="D150" s="56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54"/>
    </row>
    <row r="151" spans="1:260" s="2" customFormat="1" x14ac:dyDescent="0.3">
      <c r="A151" s="39"/>
      <c r="B151" s="53" t="s">
        <v>31</v>
      </c>
      <c r="D151" s="262"/>
      <c r="E151" s="187" t="e">
        <f>SUM(E16:E73)-#REF!-#REF!</f>
        <v>#REF!</v>
      </c>
      <c r="F151" s="187">
        <v>0</v>
      </c>
      <c r="G151" s="67">
        <f>SUM(G9:G150)</f>
        <v>16090</v>
      </c>
      <c r="H151" s="67">
        <f>SUM(H9:H150)</f>
        <v>138.61999999999998</v>
      </c>
      <c r="I151" s="67">
        <f>SUM(I9:I150)</f>
        <v>0</v>
      </c>
      <c r="J151" s="67">
        <f>SUM(J9:J150)</f>
        <v>520.19000000000005</v>
      </c>
      <c r="K151" s="67">
        <f>SUM(K9:K150)</f>
        <v>9187</v>
      </c>
      <c r="L151" s="67">
        <f>SUM(L9:L150)</f>
        <v>13541.56</v>
      </c>
      <c r="M151" s="67">
        <f>SUM(M9:M150)</f>
        <v>1000</v>
      </c>
      <c r="N151" s="67">
        <f>SUM(N9:N150)</f>
        <v>0</v>
      </c>
      <c r="O151" s="67">
        <f>SUM(O9:O150)</f>
        <v>0</v>
      </c>
      <c r="P151" s="67">
        <f>SUM(P9:P150)</f>
        <v>2622.76</v>
      </c>
      <c r="Q151" s="67">
        <f>SUM(Q9:Q150)</f>
        <v>654.68000000000018</v>
      </c>
      <c r="R151" s="67">
        <f>SUM(R9:R150)</f>
        <v>0</v>
      </c>
      <c r="S151" s="67">
        <f>SUM(S9:S150)</f>
        <v>376.65999999999997</v>
      </c>
      <c r="T151" s="67">
        <f>SUM(T9:T150)</f>
        <v>0</v>
      </c>
      <c r="U151" s="67">
        <f>SUM(U9:U150)</f>
        <v>25.3</v>
      </c>
      <c r="V151" s="67">
        <f>SUM(V9:V150)</f>
        <v>650.6</v>
      </c>
      <c r="W151" s="67">
        <f>SUM(W9:W150)</f>
        <v>624</v>
      </c>
      <c r="X151" s="67">
        <f>SUM(X9:X150)</f>
        <v>35</v>
      </c>
      <c r="Y151" s="67">
        <f>SUM(Y9:Y150)</f>
        <v>82</v>
      </c>
      <c r="Z151" s="67">
        <f>SUM(Z9:Z150)</f>
        <v>216</v>
      </c>
      <c r="AA151" s="67">
        <f>SUM(AA9:AA150)</f>
        <v>0</v>
      </c>
      <c r="AB151" s="67">
        <f>SUM(AB9:AB150)</f>
        <v>3569.0000000000005</v>
      </c>
      <c r="AC151" s="67">
        <f>SUM(AC9:AC150)</f>
        <v>1662.0700000000002</v>
      </c>
      <c r="AD151" s="67">
        <f>SUM(AD9:AD150)</f>
        <v>3308.85</v>
      </c>
      <c r="AE151" s="67">
        <f>SUM(AE9:AE150)</f>
        <v>300</v>
      </c>
      <c r="AF151" s="67">
        <f>SUM(AF9:AF150)</f>
        <v>2078</v>
      </c>
      <c r="AG151" s="67">
        <f>SUM(AG9:AG150)</f>
        <v>1080</v>
      </c>
      <c r="AH151" s="67">
        <f>SUM(AH9:AH150)</f>
        <v>143.97999999999999</v>
      </c>
      <c r="AI151" s="67">
        <f>SUM(AI9:AI150)</f>
        <v>0</v>
      </c>
      <c r="AJ151" s="67">
        <f>SUM(AJ9:AJ150)</f>
        <v>0</v>
      </c>
      <c r="AK151" s="67">
        <f>SUM(AK9:AK150)</f>
        <v>10201.799999999999</v>
      </c>
      <c r="AL151" s="67">
        <f>SUM(AL9:AL150)</f>
        <v>0</v>
      </c>
      <c r="AM151" s="67">
        <f>SUM(AM9:AM150)</f>
        <v>0</v>
      </c>
      <c r="AN151" s="67">
        <f>SUM(AN9:AN150)</f>
        <v>4252.8</v>
      </c>
      <c r="AO151" s="67">
        <f>SUM(AO9:AO150)</f>
        <v>702.05</v>
      </c>
      <c r="AP151" s="67">
        <f t="shared" ref="AP151:AQ151" si="0">SUM(AP9:AP150)</f>
        <v>40477.369999999995</v>
      </c>
      <c r="AQ151" s="67">
        <f t="shared" si="0"/>
        <v>32585.549999999996</v>
      </c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</row>
    <row r="152" spans="1:260" ht="13.5" thickBot="1" x14ac:dyDescent="0.35">
      <c r="A152" s="38"/>
      <c r="B152" s="52" t="s">
        <v>30</v>
      </c>
      <c r="C152" s="9"/>
      <c r="D152" s="263"/>
      <c r="E152" s="63" t="e">
        <f>#REF!+#REF!+#REF!+#REF!+#REF!</f>
        <v>#REF!</v>
      </c>
      <c r="F152" s="185" t="e">
        <f>#REF!+#REF!+#REF!+#REF!+#REF!+#REF!+#REF!</f>
        <v>#REF!</v>
      </c>
      <c r="G152" s="68"/>
      <c r="H152" s="69"/>
      <c r="I152" s="69"/>
      <c r="J152" s="69"/>
      <c r="K152" s="69"/>
      <c r="L152" s="69"/>
      <c r="M152" s="69"/>
      <c r="N152" s="69"/>
      <c r="O152" s="69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4"/>
      <c r="AI152" s="74"/>
      <c r="AJ152" s="74"/>
      <c r="AK152" s="74"/>
      <c r="AL152" s="74"/>
      <c r="AM152" s="74"/>
      <c r="AN152" s="74"/>
      <c r="AO152" s="11"/>
      <c r="AP152" s="40"/>
      <c r="AQ152" s="40"/>
    </row>
    <row r="153" spans="1:260" x14ac:dyDescent="0.3">
      <c r="A153" s="35"/>
      <c r="B153" s="3"/>
      <c r="C153" s="3"/>
      <c r="D153" s="44"/>
      <c r="E153" s="10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6"/>
      <c r="AF153" s="26"/>
      <c r="AG153" s="25"/>
      <c r="AH153" s="27"/>
      <c r="AI153" s="27"/>
      <c r="AJ153" s="27"/>
      <c r="AK153" s="27"/>
      <c r="AL153" s="27"/>
      <c r="AM153" s="27"/>
      <c r="AN153" s="27"/>
      <c r="AO153" s="13"/>
      <c r="AP153" s="40"/>
      <c r="AQ153" s="40"/>
    </row>
    <row r="154" spans="1:260" s="1" customFormat="1" ht="26" x14ac:dyDescent="0.3">
      <c r="A154" s="39"/>
      <c r="B154" s="14"/>
      <c r="C154" s="14"/>
      <c r="D154" s="45"/>
      <c r="E154" s="4"/>
      <c r="F154" s="4"/>
      <c r="G154" s="51"/>
      <c r="H154" s="51">
        <f>SUM(G151:N151)</f>
        <v>40477.370000000003</v>
      </c>
      <c r="I154" s="4"/>
      <c r="J154" s="48"/>
      <c r="K154" s="4"/>
      <c r="L154" s="4"/>
      <c r="M154" s="4"/>
      <c r="N154" s="4"/>
      <c r="O154" s="4"/>
      <c r="P154" s="29"/>
      <c r="Q154" s="29"/>
      <c r="R154" s="15">
        <f>SUM(R151:AL151)</f>
        <v>24353.260000000002</v>
      </c>
      <c r="S154" s="15"/>
      <c r="T154" s="29"/>
      <c r="U154" s="29"/>
      <c r="V154" s="29"/>
      <c r="W154" s="29"/>
      <c r="X154" s="29"/>
      <c r="Y154" s="15"/>
      <c r="Z154" s="15"/>
      <c r="AA154" s="42" t="s">
        <v>14</v>
      </c>
      <c r="AB154" s="15">
        <f>SUM(P151:AO151)</f>
        <v>32585.55</v>
      </c>
      <c r="AC154" s="29"/>
      <c r="AE154" s="30"/>
      <c r="AF154" s="30"/>
      <c r="AG154" s="29"/>
      <c r="AH154" s="41"/>
      <c r="AI154" s="41"/>
      <c r="AJ154" s="41"/>
      <c r="AK154" s="41"/>
      <c r="AL154" s="41"/>
      <c r="AM154" s="41"/>
      <c r="AN154" s="41"/>
      <c r="AO154" s="13"/>
      <c r="AP154" s="40"/>
      <c r="AQ154" s="40"/>
    </row>
    <row r="155" spans="1:260" x14ac:dyDescent="0.3">
      <c r="A155" s="35"/>
      <c r="B155" s="3"/>
      <c r="C155" s="3"/>
      <c r="D155" s="4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13"/>
      <c r="AP155" s="40"/>
      <c r="AQ155" s="40"/>
    </row>
    <row r="929980" customFormat="1" ht="12.5" x14ac:dyDescent="0.25"/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</sheetData>
  <autoFilter ref="A2:AO138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I2" zoomScaleNormal="100" workbookViewId="0">
      <selection activeCell="O9" sqref="O9:O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>
        <v>29712.59</v>
      </c>
      <c r="L9" s="138">
        <v>26000.58</v>
      </c>
      <c r="M9" s="138">
        <v>25628.48</v>
      </c>
      <c r="N9" s="138">
        <v>36037.64</v>
      </c>
      <c r="O9" s="138">
        <v>35622.639999999999</v>
      </c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>
        <v>0</v>
      </c>
      <c r="L10" s="138">
        <v>0</v>
      </c>
      <c r="M10" s="140">
        <v>0</v>
      </c>
      <c r="N10" s="140">
        <v>0</v>
      </c>
      <c r="O10" s="140">
        <v>0</v>
      </c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29712.59</v>
      </c>
      <c r="L11" s="142">
        <f t="shared" si="0"/>
        <v>26000.58</v>
      </c>
      <c r="M11" s="142">
        <f t="shared" si="0"/>
        <v>25628.48</v>
      </c>
      <c r="N11" s="142">
        <f t="shared" si="0"/>
        <v>36037.64</v>
      </c>
      <c r="O11" s="142">
        <f t="shared" si="0"/>
        <v>35622.639999999999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-615</v>
      </c>
      <c r="L14" s="151">
        <f t="shared" si="1"/>
        <v>-3712.0099999999984</v>
      </c>
      <c r="M14" s="151">
        <f t="shared" si="1"/>
        <v>-372.10000000000218</v>
      </c>
      <c r="N14" s="151">
        <f t="shared" si="1"/>
        <v>10409.16</v>
      </c>
      <c r="O14" s="151">
        <f t="shared" si="1"/>
        <v>-415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receiptsandpayment!AP78</f>
        <v>4965</v>
      </c>
      <c r="L17" s="157">
        <f>receiptsandpayment!AP92</f>
        <v>0</v>
      </c>
      <c r="M17" s="157">
        <f>receiptsandpayment!AP96</f>
        <v>0</v>
      </c>
      <c r="N17" s="157">
        <f>receiptsandpayment!AP105</f>
        <v>13541.56</v>
      </c>
      <c r="O17" s="157">
        <f>receiptsandpayment!AP107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receiptsandpayment!AQ78</f>
        <v>5580</v>
      </c>
      <c r="L18" s="160">
        <f>receiptsandpayment!AQ92</f>
        <v>3712.0099999999998</v>
      </c>
      <c r="M18" s="160">
        <f>receiptsandpayment!AQ96</f>
        <v>372.09999999999997</v>
      </c>
      <c r="N18" s="159">
        <f>receiptsandpayment!AQ105</f>
        <v>3132.3999999999996</v>
      </c>
      <c r="O18" s="159">
        <f>receiptsandpayment!AQ107</f>
        <v>415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-615</v>
      </c>
      <c r="L19" s="162">
        <f t="shared" si="2"/>
        <v>-3712.0099999999998</v>
      </c>
      <c r="M19" s="162">
        <f t="shared" si="2"/>
        <v>-372.09999999999997</v>
      </c>
      <c r="N19" s="162">
        <f t="shared" si="2"/>
        <v>10409.16</v>
      </c>
      <c r="O19" s="162">
        <f t="shared" si="2"/>
        <v>-415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-2.2168933355715126E-12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N1" zoomScaleNormal="100" workbookViewId="0">
      <pane ySplit="6" topLeftCell="A66" activePane="bottomLeft" state="frozen"/>
      <selection pane="bottomLeft" activeCell="T72" sqref="T72:T73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receiptsandpayment!I151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receiptsandpayment!J151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4965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receiptsandpayment!K151</f>
        <v>9187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13541.56</v>
      </c>
      <c r="S22" s="88">
        <v>0</v>
      </c>
      <c r="T22" s="224">
        <f>receiptsandpayment!I151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receiptsandpayment!M151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receiptsandpayment!N151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receiptsandpayment!N151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receiptsandpayment!O151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4965</v>
      </c>
      <c r="P26" s="94">
        <f t="shared" si="2"/>
        <v>0</v>
      </c>
      <c r="Q26" s="94">
        <f t="shared" si="2"/>
        <v>0</v>
      </c>
      <c r="R26" s="94">
        <f t="shared" si="2"/>
        <v>13541.56</v>
      </c>
      <c r="S26" s="94">
        <f t="shared" si="2"/>
        <v>0</v>
      </c>
      <c r="T26" s="226">
        <f>SUM(H26:S26)</f>
        <v>40477.369999999995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555.79999999999995</v>
      </c>
      <c r="Q29" s="220">
        <v>237.6</v>
      </c>
      <c r="R29" s="220">
        <v>237.6</v>
      </c>
      <c r="S29" s="220">
        <v>0</v>
      </c>
      <c r="T29" s="224">
        <f>receiptsandpayment!P151</f>
        <v>2622.76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138.6</v>
      </c>
      <c r="Q30" s="220">
        <v>59.2</v>
      </c>
      <c r="R30" s="220">
        <v>59.2</v>
      </c>
      <c r="S30" s="220">
        <v>0</v>
      </c>
      <c r="T30" s="228">
        <f>receiptsandpayment!Q151</f>
        <v>654.68000000000018</v>
      </c>
      <c r="U30" s="75" t="e">
        <f t="shared" si="0"/>
        <v>#DIV/0!</v>
      </c>
      <c r="V30" s="113">
        <f>SUM(T31:T54)</f>
        <v>29308.11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receiptsandpayment!R151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71.81</v>
      </c>
      <c r="Q32" s="220">
        <v>0</v>
      </c>
      <c r="R32" s="220">
        <v>0</v>
      </c>
      <c r="S32" s="220">
        <v>0</v>
      </c>
      <c r="T32" s="230">
        <f>receiptsandpayment!S151</f>
        <v>376.65999999999997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receiptsandpayment!T151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25.3</v>
      </c>
      <c r="R34" s="220">
        <v>0</v>
      </c>
      <c r="S34" s="220">
        <v>0</v>
      </c>
      <c r="T34" s="230">
        <f>receiptsandpayment!U151</f>
        <v>25.3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receiptsandpayment!V151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receiptsandpayment!W151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35</v>
      </c>
      <c r="Q37" s="220">
        <v>0</v>
      </c>
      <c r="R37" s="220">
        <v>0</v>
      </c>
      <c r="S37" s="220">
        <v>0</v>
      </c>
      <c r="T37" s="230">
        <f>receiptsandpayment!X151</f>
        <v>35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receiptsandpayment!Y151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216</v>
      </c>
      <c r="S39" s="220">
        <v>0</v>
      </c>
      <c r="T39" s="230">
        <f>receiptsandpayment!Z151</f>
        <v>216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receiptsandpayment!AA151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239.4</v>
      </c>
      <c r="Q41" s="220">
        <v>0</v>
      </c>
      <c r="R41" s="220">
        <v>0</v>
      </c>
      <c r="S41" s="220">
        <v>0</v>
      </c>
      <c r="T41" s="231">
        <f>receiptsandpayment!AB151</f>
        <v>3569.0000000000005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receiptsandpayment!AC151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2199.6</v>
      </c>
      <c r="P43" s="220">
        <v>200</v>
      </c>
      <c r="Q43" s="220">
        <v>50</v>
      </c>
      <c r="R43" s="220">
        <v>100</v>
      </c>
      <c r="S43" s="220">
        <v>0</v>
      </c>
      <c r="T43" s="232">
        <f>receiptsandpayment!AD151</f>
        <v>3308.85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300</v>
      </c>
      <c r="T44" s="232">
        <f>receiptsandpayment!AE151</f>
        <v>300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1794</v>
      </c>
      <c r="S45" s="220">
        <v>0</v>
      </c>
      <c r="T45" s="232">
        <f>receiptsandpayment!AF151</f>
        <v>2078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40</v>
      </c>
      <c r="Q46" s="220">
        <v>0</v>
      </c>
      <c r="R46" s="220">
        <v>280</v>
      </c>
      <c r="S46" s="220">
        <v>0</v>
      </c>
      <c r="T46" s="233">
        <f>receiptsandpayment!AG151</f>
        <v>1080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receiptsandpayment!AH151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receiptsandpayment!AI151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receiptsandpayment!AJ151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1559</v>
      </c>
      <c r="Q50" s="220">
        <v>0</v>
      </c>
      <c r="R50" s="220">
        <v>445.6</v>
      </c>
      <c r="S50" s="220">
        <v>115</v>
      </c>
      <c r="T50" s="231">
        <f>receiptsandpayment!AK151</f>
        <v>10201.799999999999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receiptsandpayment!AL151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receiptsandpayment!AM151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3380.4</v>
      </c>
      <c r="P53" s="220">
        <v>872.4</v>
      </c>
      <c r="Q53" s="220">
        <v>0</v>
      </c>
      <c r="R53" s="220">
        <v>0</v>
      </c>
      <c r="S53" s="220">
        <v>0</v>
      </c>
      <c r="T53" s="231">
        <f>receiptsandpayment!AN151</f>
        <v>4252.8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receiptsandpayment!AO151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5580</v>
      </c>
      <c r="P55" s="112">
        <f t="shared" si="3"/>
        <v>3712.01</v>
      </c>
      <c r="Q55" s="112">
        <f t="shared" si="3"/>
        <v>372.1</v>
      </c>
      <c r="R55" s="112">
        <f t="shared" si="3"/>
        <v>3132.4</v>
      </c>
      <c r="S55" s="112">
        <f t="shared" si="3"/>
        <v>415</v>
      </c>
      <c r="T55" s="234">
        <f>SUM(H55:S55)</f>
        <v>32585.549999999996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7891.82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50267.380000000005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50267.380000000005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>
        <v>26935.809999999998</v>
      </c>
      <c r="P66" s="105">
        <v>26935.809999999998</v>
      </c>
      <c r="Q66" s="105">
        <v>26935.809999999998</v>
      </c>
      <c r="R66" s="105">
        <v>40477.369999999995</v>
      </c>
      <c r="S66" s="105">
        <v>40477.369999999995</v>
      </c>
      <c r="T66" s="105">
        <f>T26</f>
        <v>40477.369999999995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>
        <v>24954.039999999997</v>
      </c>
      <c r="P67" s="105">
        <v>28666.049999999996</v>
      </c>
      <c r="Q67" s="105">
        <v>29038.149999999994</v>
      </c>
      <c r="R67" s="105">
        <v>32170.549999999996</v>
      </c>
      <c r="S67" s="105">
        <v>32585.549999999996</v>
      </c>
      <c r="T67" s="105">
        <f>T55</f>
        <v>32585.549999999996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>
        <v>416.17</v>
      </c>
      <c r="P68" s="105">
        <v>416.17</v>
      </c>
      <c r="Q68" s="105">
        <v>416.17</v>
      </c>
      <c r="R68" s="105">
        <v>416.17</v>
      </c>
      <c r="S68" s="105">
        <v>416.17</v>
      </c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>
        <f t="shared" si="4"/>
        <v>29296.430000000004</v>
      </c>
      <c r="P69" s="123">
        <f t="shared" si="4"/>
        <v>25584.420000000006</v>
      </c>
      <c r="Q69" s="123">
        <f t="shared" si="4"/>
        <v>25212.320000000007</v>
      </c>
      <c r="R69" s="123">
        <f t="shared" si="4"/>
        <v>35621.480000000003</v>
      </c>
      <c r="S69" s="123">
        <f t="shared" si="4"/>
        <v>35206.480000000003</v>
      </c>
      <c r="T69" s="123">
        <f t="shared" si="4"/>
        <v>35206.480000000003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>
        <v>29712.59</v>
      </c>
      <c r="P72" s="138">
        <v>26000.58</v>
      </c>
      <c r="Q72" s="138">
        <v>25628.48</v>
      </c>
      <c r="R72" s="138">
        <v>36037.64</v>
      </c>
      <c r="S72" s="138">
        <v>35622.639999999999</v>
      </c>
      <c r="T72" s="138">
        <v>35622.639999999999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40">
        <v>0</v>
      </c>
      <c r="Q73" s="140">
        <v>0</v>
      </c>
      <c r="R73" s="140">
        <v>0</v>
      </c>
      <c r="S73" s="140">
        <v>0</v>
      </c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29712.59</v>
      </c>
      <c r="P74" s="105">
        <f t="shared" si="5"/>
        <v>26000.58</v>
      </c>
      <c r="Q74" s="105">
        <f t="shared" si="5"/>
        <v>25628.48</v>
      </c>
      <c r="R74" s="105">
        <f t="shared" si="5"/>
        <v>36037.64</v>
      </c>
      <c r="S74" s="105">
        <f t="shared" si="5"/>
        <v>35622.639999999999</v>
      </c>
      <c r="T74" s="105">
        <f t="shared" si="5"/>
        <v>35622.639999999999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O76" s="76">
        <v>416.17</v>
      </c>
      <c r="P76" s="76">
        <v>416.17</v>
      </c>
      <c r="Q76" s="76">
        <v>416.17</v>
      </c>
      <c r="R76" s="76">
        <v>416.17</v>
      </c>
      <c r="S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29296.420000000002</v>
      </c>
      <c r="P77" s="123">
        <f t="shared" si="6"/>
        <v>25584.410000000003</v>
      </c>
      <c r="Q77" s="123">
        <f t="shared" si="6"/>
        <v>25212.31</v>
      </c>
      <c r="R77" s="123">
        <f t="shared" si="6"/>
        <v>35621.47</v>
      </c>
      <c r="S77" s="123">
        <f t="shared" si="6"/>
        <v>35206.47</v>
      </c>
      <c r="T77" s="123">
        <f t="shared" si="6"/>
        <v>35206.47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113</v>
      </c>
      <c r="B1" s="274" t="s">
        <v>94</v>
      </c>
      <c r="C1" s="274" t="s">
        <v>133</v>
      </c>
      <c r="D1" s="275" t="s">
        <v>114</v>
      </c>
      <c r="E1" s="277" t="s">
        <v>115</v>
      </c>
    </row>
    <row r="2" spans="1:12" ht="13" thickBot="1" x14ac:dyDescent="0.3">
      <c r="A2" s="273"/>
      <c r="B2" s="267"/>
      <c r="C2" s="267"/>
      <c r="D2" s="276"/>
      <c r="E2" s="267"/>
    </row>
    <row r="3" spans="1:12" x14ac:dyDescent="0.25">
      <c r="A3" s="264" t="s">
        <v>116</v>
      </c>
      <c r="B3" s="266">
        <v>13931</v>
      </c>
      <c r="C3" s="266">
        <v>14976</v>
      </c>
      <c r="D3" s="268">
        <f>C3-B3</f>
        <v>1045</v>
      </c>
      <c r="E3" s="270" t="s">
        <v>119</v>
      </c>
    </row>
    <row r="4" spans="1:12" ht="13" thickBot="1" x14ac:dyDescent="0.3">
      <c r="A4" s="265"/>
      <c r="B4" s="267"/>
      <c r="C4" s="267"/>
      <c r="D4" s="269"/>
      <c r="E4" s="271"/>
    </row>
    <row r="5" spans="1:12" x14ac:dyDescent="0.25">
      <c r="A5" s="264" t="s">
        <v>117</v>
      </c>
      <c r="B5" s="266">
        <v>1614</v>
      </c>
      <c r="C5" s="266">
        <v>92170</v>
      </c>
      <c r="D5" s="268">
        <f t="shared" ref="D5" si="0">C5-B5</f>
        <v>90556</v>
      </c>
      <c r="E5" s="270" t="s">
        <v>143</v>
      </c>
    </row>
    <row r="6" spans="1:12" ht="15" thickBot="1" x14ac:dyDescent="0.4">
      <c r="A6" s="278"/>
      <c r="B6" s="267"/>
      <c r="C6" s="267"/>
      <c r="D6" s="269"/>
      <c r="E6" s="267"/>
      <c r="J6" s="243"/>
      <c r="L6" s="243"/>
    </row>
    <row r="7" spans="1:12" x14ac:dyDescent="0.25">
      <c r="A7" s="265" t="s">
        <v>118</v>
      </c>
      <c r="B7" s="266">
        <v>3138</v>
      </c>
      <c r="C7" s="266">
        <v>3410</v>
      </c>
      <c r="D7" s="268">
        <f t="shared" ref="D7" si="1">C7-B7</f>
        <v>272</v>
      </c>
      <c r="E7" s="270" t="s">
        <v>119</v>
      </c>
    </row>
    <row r="8" spans="1:12" ht="13" thickBot="1" x14ac:dyDescent="0.3">
      <c r="A8" s="265"/>
      <c r="B8" s="267"/>
      <c r="C8" s="267"/>
      <c r="D8" s="269"/>
      <c r="E8" s="271"/>
    </row>
    <row r="9" spans="1:12" x14ac:dyDescent="0.25">
      <c r="A9" s="264" t="s">
        <v>120</v>
      </c>
      <c r="B9" s="266">
        <v>0</v>
      </c>
      <c r="C9" s="266">
        <v>0</v>
      </c>
      <c r="D9" s="268">
        <f t="shared" ref="D9" si="2">C9-B9</f>
        <v>0</v>
      </c>
      <c r="E9" s="270" t="s">
        <v>119</v>
      </c>
    </row>
    <row r="10" spans="1:12" ht="13" thickBot="1" x14ac:dyDescent="0.3">
      <c r="A10" s="278"/>
      <c r="B10" s="267"/>
      <c r="C10" s="267"/>
      <c r="D10" s="269"/>
      <c r="E10" s="271"/>
    </row>
    <row r="11" spans="1:12" ht="12.5" customHeight="1" x14ac:dyDescent="0.25">
      <c r="A11" s="265" t="s">
        <v>121</v>
      </c>
      <c r="B11" s="266">
        <v>11905</v>
      </c>
      <c r="C11" s="266">
        <v>118380</v>
      </c>
      <c r="D11" s="268">
        <f t="shared" ref="D11" si="3">C11-B11</f>
        <v>106475</v>
      </c>
      <c r="E11" s="270" t="s">
        <v>144</v>
      </c>
    </row>
    <row r="12" spans="1:12" ht="40.5" customHeight="1" thickBot="1" x14ac:dyDescent="0.3">
      <c r="A12" s="265"/>
      <c r="B12" s="267"/>
      <c r="C12" s="267"/>
      <c r="D12" s="269"/>
      <c r="E12" s="271"/>
    </row>
    <row r="13" spans="1:12" ht="12.5" customHeight="1" x14ac:dyDescent="0.25">
      <c r="A13" s="264" t="s">
        <v>122</v>
      </c>
      <c r="B13" s="266">
        <v>42312</v>
      </c>
      <c r="C13" s="266">
        <v>27731</v>
      </c>
      <c r="D13" s="268">
        <f t="shared" ref="D13" si="4">C13-B13</f>
        <v>-14581</v>
      </c>
      <c r="E13" s="270" t="s">
        <v>145</v>
      </c>
    </row>
    <row r="14" spans="1:12" ht="13" thickBot="1" x14ac:dyDescent="0.3">
      <c r="A14" s="278"/>
      <c r="B14" s="267"/>
      <c r="C14" s="267"/>
      <c r="D14" s="269"/>
      <c r="E14" s="271"/>
    </row>
    <row r="15" spans="1:12" x14ac:dyDescent="0.25">
      <c r="A15" s="265" t="s">
        <v>123</v>
      </c>
      <c r="B15" s="266">
        <v>138267</v>
      </c>
      <c r="C15" s="266">
        <v>138267</v>
      </c>
      <c r="D15" s="268">
        <f t="shared" ref="D15" si="5">C15-B15</f>
        <v>0</v>
      </c>
      <c r="E15" s="270" t="s">
        <v>119</v>
      </c>
    </row>
    <row r="16" spans="1:12" ht="13" thickBot="1" x14ac:dyDescent="0.3">
      <c r="A16" s="265"/>
      <c r="B16" s="267"/>
      <c r="C16" s="267"/>
      <c r="D16" s="269"/>
      <c r="E16" s="267"/>
    </row>
    <row r="17" spans="1:10" x14ac:dyDescent="0.25">
      <c r="A17" s="264" t="s">
        <v>124</v>
      </c>
      <c r="B17" s="266">
        <v>0</v>
      </c>
      <c r="C17" s="266">
        <v>0</v>
      </c>
      <c r="D17" s="279">
        <f t="shared" ref="D17" si="6">C17-B17</f>
        <v>0</v>
      </c>
      <c r="E17" s="270" t="s">
        <v>119</v>
      </c>
    </row>
    <row r="18" spans="1:10" ht="16.5" customHeight="1" thickBot="1" x14ac:dyDescent="0.3">
      <c r="A18" s="278"/>
      <c r="B18" s="267"/>
      <c r="C18" s="267"/>
      <c r="D18" s="280"/>
      <c r="E18" s="271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35622.639999999999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35622.639999999999</v>
      </c>
      <c r="F7" s="248">
        <f>SUM(E5:E6)-G5</f>
        <v>35622.639999999999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40477.369999999995</v>
      </c>
    </row>
    <row r="13" spans="1:14" x14ac:dyDescent="0.25">
      <c r="A13" t="s">
        <v>130</v>
      </c>
      <c r="E13" s="245"/>
      <c r="G13" s="249">
        <f>Budget!T67</f>
        <v>32585.549999999996</v>
      </c>
    </row>
    <row r="14" spans="1:14" ht="13" thickBot="1" x14ac:dyDescent="0.3">
      <c r="A14" s="240" t="s">
        <v>132</v>
      </c>
      <c r="E14" s="245"/>
      <c r="G14" s="247">
        <f>SUM(G11:G12)-G13</f>
        <v>50267.38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2025-04-01T12:06:32Z</dcterms:modified>
</cp:coreProperties>
</file>